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80bcff494920f9d/00 NOVOS ARQUIVOS/FLORIANO/V03/ORÇAMENTO E CRONOGRAMA/"/>
    </mc:Choice>
  </mc:AlternateContent>
  <xr:revisionPtr revIDLastSave="16" documentId="13_ncr:1_{4CF4C015-0D5C-4A97-A824-0D3C4C266E29}" xr6:coauthVersionLast="45" xr6:coauthVersionMax="47" xr10:uidLastSave="{AFDA81F4-B429-4DBD-A076-2AB44CFFBD7D}"/>
  <bookViews>
    <workbookView xWindow="-108" yWindow="-108" windowWidth="23256" windowHeight="12576" xr2:uid="{00000000-000D-0000-FFFF-FFFF00000000}"/>
  </bookViews>
  <sheets>
    <sheet name="Planilha1" sheetId="2" r:id="rId1"/>
  </sheets>
  <definedNames>
    <definedName name="_xlnm._FilterDatabase" localSheetId="0" hidden="1">Planilha1!$A$4:$G$58</definedName>
    <definedName name="_xlnm.Print_Area" localSheetId="0">Planilha1!$A$1:$G$65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6" i="2" l="1"/>
  <c r="F47" i="2"/>
  <c r="E44" i="2"/>
  <c r="F41" i="2"/>
  <c r="G41" i="2"/>
  <c r="D41" i="2"/>
  <c r="F38" i="2"/>
  <c r="D17" i="2"/>
  <c r="D5" i="2"/>
  <c r="G5" i="2"/>
  <c r="D38" i="2" l="1"/>
  <c r="F56" i="2"/>
  <c r="F53" i="2"/>
  <c r="F26" i="2"/>
  <c r="G23" i="2"/>
  <c r="E17" i="2"/>
  <c r="E56" i="2"/>
  <c r="D56" i="2"/>
  <c r="G53" i="2"/>
  <c r="G50" i="2"/>
  <c r="E47" i="2"/>
  <c r="D44" i="2"/>
  <c r="E41" i="2"/>
  <c r="G38" i="2"/>
  <c r="E38" i="2"/>
  <c r="E35" i="2"/>
  <c r="D35" i="2"/>
  <c r="G32" i="2"/>
  <c r="F32" i="2"/>
  <c r="G29" i="2"/>
  <c r="F29" i="2"/>
  <c r="E26" i="2"/>
  <c r="F23" i="2"/>
  <c r="E20" i="2"/>
  <c r="D20" i="2"/>
  <c r="D14" i="2"/>
  <c r="E11" i="2"/>
  <c r="D11" i="2"/>
  <c r="E8" i="2"/>
  <c r="D8" i="2"/>
  <c r="E5" i="2"/>
  <c r="F5" i="2"/>
  <c r="E62" i="2" l="1"/>
  <c r="D62" i="2"/>
  <c r="F62" i="2"/>
  <c r="G62" i="2"/>
  <c r="G64" i="2" l="1"/>
  <c r="F64" i="2"/>
  <c r="D64" i="2"/>
  <c r="E64" i="2"/>
  <c r="G61" i="2" l="1"/>
  <c r="D60" i="2"/>
  <c r="E61" i="2"/>
  <c r="D61" i="2"/>
  <c r="F61" i="2"/>
  <c r="E63" i="2" l="1"/>
  <c r="D63" i="2"/>
  <c r="F63" i="2"/>
  <c r="G63" i="2"/>
</calcChain>
</file>

<file path=xl/sharedStrings.xml><?xml version="1.0" encoding="utf-8"?>
<sst xmlns="http://schemas.openxmlformats.org/spreadsheetml/2006/main" count="57" uniqueCount="57">
  <si>
    <t>Obra</t>
  </si>
  <si>
    <t>Bancos</t>
  </si>
  <si>
    <t>B.D.I.</t>
  </si>
  <si>
    <t>Encargos Sociais</t>
  </si>
  <si>
    <t>Não Desonerado: 
Horista: 114,54%
Mensalista: 71,62%</t>
  </si>
  <si>
    <t>Cronograma Físico e Financeiro</t>
  </si>
  <si>
    <t>Item</t>
  </si>
  <si>
    <t>Descrição</t>
  </si>
  <si>
    <t>Total Por Etapa</t>
  </si>
  <si>
    <t xml:space="preserve"> 1 </t>
  </si>
  <si>
    <t>SERVIÇOS PRELIMINARES</t>
  </si>
  <si>
    <t xml:space="preserve"> 2 </t>
  </si>
  <si>
    <t>DEMOLIÇÕES, ESCAVAÇÕES E RETIRADAS</t>
  </si>
  <si>
    <t xml:space="preserve"> 3 </t>
  </si>
  <si>
    <t>MOVIMENTO DE TERRA</t>
  </si>
  <si>
    <t xml:space="preserve"> 4 </t>
  </si>
  <si>
    <t>INFRAESTRUTURA</t>
  </si>
  <si>
    <t xml:space="preserve"> 5 </t>
  </si>
  <si>
    <t>SUPERESTRUTURA</t>
  </si>
  <si>
    <t xml:space="preserve"> 6 </t>
  </si>
  <si>
    <t>PAREDES, PAINEIS E VEDAÇÕES</t>
  </si>
  <si>
    <t xml:space="preserve"> 7 </t>
  </si>
  <si>
    <t>COBERTURA E FORRO</t>
  </si>
  <si>
    <t xml:space="preserve"> 8 </t>
  </si>
  <si>
    <t>PISOS E PAVIMENTAÇÕS</t>
  </si>
  <si>
    <t xml:space="preserve"> 9 </t>
  </si>
  <si>
    <t>REVESTIMENTOS</t>
  </si>
  <si>
    <t xml:space="preserve"> 10 </t>
  </si>
  <si>
    <t>PINTURA</t>
  </si>
  <si>
    <t xml:space="preserve"> 11 </t>
  </si>
  <si>
    <t>ESQUADRIAS</t>
  </si>
  <si>
    <t xml:space="preserve"> 12 </t>
  </si>
  <si>
    <t>INSTALAÇÕES ELÉTRICAS</t>
  </si>
  <si>
    <t xml:space="preserve"> 13 </t>
  </si>
  <si>
    <t>INSTALAÇÕES DE CABEAMENTO ESTRUTURADO</t>
  </si>
  <si>
    <t xml:space="preserve"> 14 </t>
  </si>
  <si>
    <t>INSTALAÇÕES HIDROSSANITÁRIAS</t>
  </si>
  <si>
    <t xml:space="preserve"> 15 </t>
  </si>
  <si>
    <t>AR CONDICIONADO</t>
  </si>
  <si>
    <t xml:space="preserve"> 16 </t>
  </si>
  <si>
    <t>COMBATE A INCÊNDIO</t>
  </si>
  <si>
    <t xml:space="preserve"> 17 </t>
  </si>
  <si>
    <t>LOUÇAS E METAIS</t>
  </si>
  <si>
    <t xml:space="preserve"> 18 </t>
  </si>
  <si>
    <t>SERVIÇOS COMPLEMENTARES</t>
  </si>
  <si>
    <t>Porcentagem</t>
  </si>
  <si>
    <t>Custo</t>
  </si>
  <si>
    <t>Porcentagem Acumulado</t>
  </si>
  <si>
    <t>Custo Acumulado</t>
  </si>
  <si>
    <t>Eng. Civil Ellayne Cristine Barroso de A. Costa 
Registro Nacional RNP CREA Nº 191597626-0</t>
  </si>
  <si>
    <t>Custo total da obra</t>
  </si>
  <si>
    <t xml:space="preserve">1° MÊS  </t>
  </si>
  <si>
    <t xml:space="preserve">2° MÊS  </t>
  </si>
  <si>
    <t xml:space="preserve">3° MÊS  </t>
  </si>
  <si>
    <t xml:space="preserve">4° MÊS  </t>
  </si>
  <si>
    <t xml:space="preserve">SINAPI - 10/2024 - Piauí
ORSE - 08/2024 - Sergipe
SEINFRA - 028 - Ceará
</t>
  </si>
  <si>
    <t>CARTORIO ELEITORAL DE FLORIANO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</si>
</sst>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7" fillId="6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3" fontId="0" fillId="0" borderId="0" xfId="0" applyNumberFormat="1"/>
    <xf numFmtId="0" fontId="0" fillId="0" borderId="0" xfId="0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3" fontId="5" fillId="0" borderId="4" xfId="1" applyFont="1" applyFill="1" applyBorder="1" applyAlignment="1">
      <alignment horizontal="center" vertical="center" wrapText="1"/>
    </xf>
    <xf numFmtId="43" fontId="5" fillId="0" borderId="5" xfId="1" applyFont="1" applyFill="1" applyBorder="1" applyAlignment="1">
      <alignment horizontal="right" vertical="center" wrapText="1"/>
    </xf>
    <xf numFmtId="43" fontId="5" fillId="0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3" fontId="6" fillId="0" borderId="5" xfId="1" applyFont="1" applyFill="1" applyBorder="1" applyAlignment="1">
      <alignment horizontal="center" vertical="center" wrapText="1"/>
    </xf>
    <xf numFmtId="9" fontId="6" fillId="0" borderId="5" xfId="2" applyFont="1" applyFill="1" applyBorder="1" applyAlignment="1">
      <alignment horizontal="right" vertical="center" wrapText="1"/>
    </xf>
    <xf numFmtId="43" fontId="6" fillId="0" borderId="4" xfId="1" applyFont="1" applyFill="1" applyBorder="1" applyAlignment="1">
      <alignment horizontal="center" vertical="center" wrapText="1"/>
    </xf>
    <xf numFmtId="43" fontId="6" fillId="0" borderId="5" xfId="1" applyFont="1" applyFill="1" applyBorder="1" applyAlignment="1">
      <alignment horizontal="right" vertical="center" wrapText="1"/>
    </xf>
    <xf numFmtId="9" fontId="6" fillId="7" borderId="5" xfId="2" applyFont="1" applyFill="1" applyBorder="1" applyAlignment="1">
      <alignment horizontal="right" vertical="center" wrapText="1"/>
    </xf>
    <xf numFmtId="43" fontId="6" fillId="7" borderId="5" xfId="1" applyFont="1" applyFill="1" applyBorder="1" applyAlignment="1">
      <alignment horizontal="center" vertical="center" wrapText="1"/>
    </xf>
    <xf numFmtId="0" fontId="0" fillId="8" borderId="0" xfId="0" applyFill="1"/>
    <xf numFmtId="0" fontId="9" fillId="8" borderId="0" xfId="0" applyFont="1" applyFill="1" applyAlignment="1">
      <alignment horizontal="right" vertical="center"/>
    </xf>
    <xf numFmtId="43" fontId="9" fillId="8" borderId="0" xfId="1" applyFont="1" applyFill="1" applyAlignment="1">
      <alignment horizontal="right" vertical="center"/>
    </xf>
    <xf numFmtId="0" fontId="0" fillId="8" borderId="0" xfId="0" applyFill="1" applyAlignment="1">
      <alignment horizontal="right" vertical="center"/>
    </xf>
    <xf numFmtId="10" fontId="10" fillId="8" borderId="0" xfId="2" applyNumberFormat="1" applyFont="1" applyFill="1" applyAlignment="1">
      <alignment horizontal="right" vertical="center"/>
    </xf>
    <xf numFmtId="43" fontId="9" fillId="8" borderId="0" xfId="0" applyNumberFormat="1" applyFont="1" applyFill="1" applyAlignment="1">
      <alignment horizontal="right" vertical="center"/>
    </xf>
    <xf numFmtId="10" fontId="0" fillId="8" borderId="0" xfId="0" applyNumberFormat="1" applyFill="1" applyAlignment="1">
      <alignment horizontal="right" vertical="center"/>
    </xf>
    <xf numFmtId="10" fontId="0" fillId="8" borderId="0" xfId="0" applyNumberFormat="1" applyFill="1"/>
    <xf numFmtId="43" fontId="9" fillId="8" borderId="0" xfId="1" applyFont="1" applyFill="1"/>
    <xf numFmtId="0" fontId="0" fillId="8" borderId="0" xfId="0" applyFill="1" applyAlignment="1">
      <alignment horizontal="left" vertical="center"/>
    </xf>
    <xf numFmtId="0" fontId="5" fillId="8" borderId="6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left" vertical="center" wrapText="1"/>
    </xf>
    <xf numFmtId="43" fontId="5" fillId="8" borderId="6" xfId="1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left" vertical="center" wrapText="1"/>
    </xf>
    <xf numFmtId="43" fontId="5" fillId="8" borderId="0" xfId="1" applyFont="1" applyFill="1" applyBorder="1" applyAlignment="1">
      <alignment horizontal="center" vertical="center" wrapText="1"/>
    </xf>
    <xf numFmtId="9" fontId="6" fillId="8" borderId="5" xfId="2" applyFont="1" applyFill="1" applyBorder="1" applyAlignment="1">
      <alignment horizontal="right" vertical="center" wrapText="1"/>
    </xf>
    <xf numFmtId="43" fontId="11" fillId="0" borderId="5" xfId="1" applyFont="1" applyFill="1" applyBorder="1" applyAlignment="1">
      <alignment horizontal="right" vertical="center" wrapText="1"/>
    </xf>
    <xf numFmtId="43" fontId="11" fillId="0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8" borderId="0" xfId="0" applyFill="1" applyAlignment="1">
      <alignment vertical="top"/>
    </xf>
    <xf numFmtId="0" fontId="1" fillId="5" borderId="2" xfId="0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43" fontId="7" fillId="0" borderId="4" xfId="1" applyFont="1" applyFill="1" applyBorder="1" applyAlignment="1">
      <alignment horizontal="center" vertical="center" wrapText="1"/>
    </xf>
    <xf numFmtId="43" fontId="7" fillId="0" borderId="5" xfId="1" applyFont="1" applyFill="1" applyBorder="1" applyAlignment="1">
      <alignment horizontal="right" vertical="center" wrapText="1"/>
    </xf>
    <xf numFmtId="43" fontId="7" fillId="0" borderId="5" xfId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left" vertical="top" wrapText="1"/>
    </xf>
    <xf numFmtId="10" fontId="7" fillId="6" borderId="0" xfId="0" applyNumberFormat="1" applyFont="1" applyFill="1" applyAlignment="1">
      <alignment horizontal="left" vertical="top" wrapText="1"/>
    </xf>
    <xf numFmtId="0" fontId="0" fillId="8" borderId="7" xfId="0" applyFill="1" applyBorder="1" applyAlignment="1">
      <alignment horizontal="center" vertical="top" wrapText="1"/>
    </xf>
    <xf numFmtId="0" fontId="0" fillId="8" borderId="0" xfId="0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7" fillId="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FF2BC-8C1C-4363-A9EB-E049AEA270EF}">
  <dimension ref="A1:J70"/>
  <sheetViews>
    <sheetView tabSelected="1" view="pageBreakPreview" topLeftCell="A46" zoomScaleNormal="100" zoomScaleSheetLayoutView="100" workbookViewId="0">
      <selection activeCell="D54" sqref="D54"/>
    </sheetView>
  </sheetViews>
  <sheetFormatPr defaultRowHeight="13.8" x14ac:dyDescent="0.25"/>
  <cols>
    <col min="1" max="1" width="20" bestFit="1" customWidth="1"/>
    <col min="2" max="2" width="56.09765625" style="6" customWidth="1"/>
    <col min="3" max="3" width="25.8984375" customWidth="1"/>
    <col min="4" max="4" width="14.09765625" style="8" customWidth="1"/>
    <col min="5" max="5" width="13.09765625" customWidth="1"/>
    <col min="6" max="30" width="12" bestFit="1" customWidth="1"/>
  </cols>
  <sheetData>
    <row r="1" spans="1:10" ht="21.6" customHeight="1" x14ac:dyDescent="0.25">
      <c r="A1" s="1"/>
      <c r="B1" s="50" t="s">
        <v>0</v>
      </c>
      <c r="C1" s="50" t="s">
        <v>1</v>
      </c>
      <c r="D1" s="50"/>
      <c r="E1" s="1" t="s">
        <v>2</v>
      </c>
      <c r="F1" s="54" t="s">
        <v>3</v>
      </c>
      <c r="G1" s="54"/>
    </row>
    <row r="2" spans="1:10" ht="45.9" customHeight="1" x14ac:dyDescent="0.25">
      <c r="A2" s="4"/>
      <c r="B2" s="4" t="s">
        <v>56</v>
      </c>
      <c r="C2" s="4" t="s">
        <v>55</v>
      </c>
      <c r="D2" s="4"/>
      <c r="E2" s="51">
        <v>0.2596</v>
      </c>
      <c r="F2" s="55" t="s">
        <v>4</v>
      </c>
      <c r="G2" s="55"/>
    </row>
    <row r="3" spans="1:10" ht="17.7" customHeight="1" x14ac:dyDescent="0.25">
      <c r="A3" s="56" t="s">
        <v>5</v>
      </c>
      <c r="B3" s="57"/>
      <c r="C3" s="57"/>
      <c r="D3" s="57"/>
      <c r="E3" s="57"/>
      <c r="F3" s="57"/>
      <c r="G3" s="57"/>
    </row>
    <row r="4" spans="1:10" x14ac:dyDescent="0.25">
      <c r="A4" s="2" t="s">
        <v>6</v>
      </c>
      <c r="B4" s="5" t="s">
        <v>7</v>
      </c>
      <c r="C4" s="3" t="s">
        <v>8</v>
      </c>
      <c r="D4" s="43" t="s">
        <v>51</v>
      </c>
      <c r="E4" s="43" t="s">
        <v>52</v>
      </c>
      <c r="F4" s="43" t="s">
        <v>53</v>
      </c>
      <c r="G4" s="43" t="s">
        <v>54</v>
      </c>
    </row>
    <row r="5" spans="1:10" ht="24" customHeight="1" x14ac:dyDescent="0.25">
      <c r="A5" s="9" t="s">
        <v>9</v>
      </c>
      <c r="B5" s="10" t="s">
        <v>10</v>
      </c>
      <c r="C5" s="11">
        <v>3555.43</v>
      </c>
      <c r="D5" s="12">
        <f>ROUND($C5*D6,2)+0.01</f>
        <v>2488.8100000000004</v>
      </c>
      <c r="E5" s="12">
        <f t="shared" ref="E5:G5" si="0">ROUND($C5*E6,2)</f>
        <v>355.54</v>
      </c>
      <c r="F5" s="12">
        <f t="shared" si="0"/>
        <v>355.54</v>
      </c>
      <c r="G5" s="12">
        <f t="shared" si="0"/>
        <v>355.54</v>
      </c>
      <c r="I5" s="7"/>
      <c r="J5" s="7"/>
    </row>
    <row r="6" spans="1:10" ht="24" customHeight="1" x14ac:dyDescent="0.25">
      <c r="A6" s="14"/>
      <c r="B6" s="15"/>
      <c r="C6" s="16"/>
      <c r="D6" s="17">
        <v>0.7</v>
      </c>
      <c r="E6" s="17">
        <v>0.1</v>
      </c>
      <c r="F6" s="17">
        <v>0.1</v>
      </c>
      <c r="G6" s="17">
        <v>0.1</v>
      </c>
      <c r="I6" s="7"/>
      <c r="J6" s="7"/>
    </row>
    <row r="7" spans="1:10" ht="6.6" customHeight="1" x14ac:dyDescent="0.25">
      <c r="A7" s="14"/>
      <c r="B7" s="15"/>
      <c r="C7" s="16"/>
      <c r="D7" s="20"/>
      <c r="E7" s="20"/>
      <c r="F7" s="20"/>
      <c r="G7" s="20"/>
      <c r="I7" s="7"/>
      <c r="J7" s="7"/>
    </row>
    <row r="8" spans="1:10" ht="24" customHeight="1" x14ac:dyDescent="0.25">
      <c r="A8" s="9" t="s">
        <v>11</v>
      </c>
      <c r="B8" s="10" t="s">
        <v>12</v>
      </c>
      <c r="C8" s="18">
        <v>20366.68</v>
      </c>
      <c r="D8" s="12">
        <f>ROUND($C8*D9,2)</f>
        <v>14256.68</v>
      </c>
      <c r="E8" s="12">
        <f t="shared" ref="E8" si="1">ROUND($C8*E9,2)</f>
        <v>6110</v>
      </c>
      <c r="F8" s="12"/>
      <c r="G8" s="12"/>
      <c r="I8" s="7"/>
      <c r="J8" s="7"/>
    </row>
    <row r="9" spans="1:10" ht="24" customHeight="1" x14ac:dyDescent="0.25">
      <c r="A9" s="14"/>
      <c r="B9" s="15"/>
      <c r="C9" s="16"/>
      <c r="D9" s="17">
        <v>0.7</v>
      </c>
      <c r="E9" s="17">
        <v>0.3</v>
      </c>
      <c r="F9" s="16"/>
      <c r="G9" s="16"/>
      <c r="I9" s="7"/>
      <c r="J9" s="7"/>
    </row>
    <row r="10" spans="1:10" ht="6.6" customHeight="1" x14ac:dyDescent="0.25">
      <c r="A10" s="14"/>
      <c r="B10" s="15"/>
      <c r="C10" s="16"/>
      <c r="D10" s="20"/>
      <c r="E10" s="20"/>
      <c r="F10" s="16"/>
      <c r="G10" s="16"/>
      <c r="I10" s="7"/>
      <c r="J10" s="7"/>
    </row>
    <row r="11" spans="1:10" ht="24" customHeight="1" x14ac:dyDescent="0.25">
      <c r="A11" s="9" t="s">
        <v>13</v>
      </c>
      <c r="B11" s="10" t="s">
        <v>14</v>
      </c>
      <c r="C11" s="18">
        <v>468.13</v>
      </c>
      <c r="D11" s="12">
        <f>ROUND($C11*D12,2)</f>
        <v>327.69</v>
      </c>
      <c r="E11" s="12">
        <f t="shared" ref="E11" si="2">ROUND($C11*E12,2)</f>
        <v>140.44</v>
      </c>
      <c r="F11" s="16"/>
      <c r="G11" s="16"/>
      <c r="I11" s="7"/>
      <c r="J11" s="7"/>
    </row>
    <row r="12" spans="1:10" ht="24" customHeight="1" x14ac:dyDescent="0.25">
      <c r="A12" s="14"/>
      <c r="B12" s="15"/>
      <c r="C12" s="16"/>
      <c r="D12" s="17">
        <v>0.7</v>
      </c>
      <c r="E12" s="17">
        <v>0.3</v>
      </c>
      <c r="F12" s="16"/>
      <c r="G12" s="16"/>
      <c r="I12" s="7"/>
      <c r="J12" s="7"/>
    </row>
    <row r="13" spans="1:10" ht="6.6" customHeight="1" x14ac:dyDescent="0.25">
      <c r="A13" s="14"/>
      <c r="B13" s="15"/>
      <c r="C13" s="16"/>
      <c r="D13" s="20"/>
      <c r="E13" s="20"/>
      <c r="F13" s="16"/>
      <c r="G13" s="16"/>
      <c r="I13" s="7"/>
      <c r="J13" s="7"/>
    </row>
    <row r="14" spans="1:10" ht="24" customHeight="1" x14ac:dyDescent="0.25">
      <c r="A14" s="9" t="s">
        <v>15</v>
      </c>
      <c r="B14" s="10" t="s">
        <v>16</v>
      </c>
      <c r="C14" s="18">
        <v>3743.24</v>
      </c>
      <c r="D14" s="12">
        <f>ROUND($C14*D15,2)</f>
        <v>3743.24</v>
      </c>
      <c r="E14" s="16"/>
      <c r="F14" s="16"/>
      <c r="G14" s="16"/>
      <c r="I14" s="7"/>
      <c r="J14" s="7"/>
    </row>
    <row r="15" spans="1:10" ht="24" customHeight="1" x14ac:dyDescent="0.25">
      <c r="A15" s="14"/>
      <c r="B15" s="15"/>
      <c r="C15" s="16"/>
      <c r="D15" s="17">
        <v>1</v>
      </c>
      <c r="E15" s="16"/>
      <c r="F15" s="16"/>
      <c r="G15" s="16"/>
      <c r="I15" s="7"/>
      <c r="J15" s="7"/>
    </row>
    <row r="16" spans="1:10" ht="6.6" customHeight="1" x14ac:dyDescent="0.25">
      <c r="A16" s="14"/>
      <c r="B16" s="15"/>
      <c r="C16" s="16"/>
      <c r="D16" s="20"/>
      <c r="E16" s="16"/>
      <c r="F16" s="16"/>
      <c r="G16" s="16"/>
      <c r="I16" s="7"/>
      <c r="J16" s="7"/>
    </row>
    <row r="17" spans="1:10" ht="24" customHeight="1" x14ac:dyDescent="0.25">
      <c r="A17" s="9" t="s">
        <v>17</v>
      </c>
      <c r="B17" s="10" t="s">
        <v>18</v>
      </c>
      <c r="C17" s="18">
        <v>6967.32</v>
      </c>
      <c r="D17" s="12">
        <f>ROUND($C17*D18,2)</f>
        <v>6270.59</v>
      </c>
      <c r="E17" s="12">
        <f>ROUND($C17*E18,2)</f>
        <v>696.73</v>
      </c>
      <c r="F17" s="16"/>
      <c r="G17" s="16"/>
      <c r="I17" s="7"/>
      <c r="J17" s="7"/>
    </row>
    <row r="18" spans="1:10" ht="24" customHeight="1" x14ac:dyDescent="0.25">
      <c r="A18" s="14"/>
      <c r="B18" s="15"/>
      <c r="C18" s="16"/>
      <c r="D18" s="17">
        <v>0.9</v>
      </c>
      <c r="E18" s="17">
        <v>0.1</v>
      </c>
      <c r="F18" s="16"/>
      <c r="G18" s="16"/>
      <c r="I18" s="7"/>
      <c r="J18" s="7"/>
    </row>
    <row r="19" spans="1:10" ht="6.6" customHeight="1" x14ac:dyDescent="0.25">
      <c r="A19" s="14"/>
      <c r="B19" s="15"/>
      <c r="C19" s="16"/>
      <c r="D19" s="20"/>
      <c r="E19" s="20"/>
      <c r="F19" s="16"/>
      <c r="G19" s="16"/>
      <c r="I19" s="7"/>
      <c r="J19" s="7"/>
    </row>
    <row r="20" spans="1:10" ht="24" customHeight="1" x14ac:dyDescent="0.25">
      <c r="A20" s="9" t="s">
        <v>19</v>
      </c>
      <c r="B20" s="10" t="s">
        <v>20</v>
      </c>
      <c r="C20" s="18">
        <v>8227.69</v>
      </c>
      <c r="D20" s="12">
        <f>ROUND($C20*D21,2)</f>
        <v>6170.77</v>
      </c>
      <c r="E20" s="12">
        <f>ROUND($C20*E21,2)</f>
        <v>2056.92</v>
      </c>
      <c r="F20" s="16"/>
      <c r="G20" s="16"/>
      <c r="I20" s="7"/>
      <c r="J20" s="7"/>
    </row>
    <row r="21" spans="1:10" ht="24" customHeight="1" x14ac:dyDescent="0.25">
      <c r="A21" s="14"/>
      <c r="B21" s="15"/>
      <c r="C21" s="16"/>
      <c r="D21" s="17">
        <v>0.75</v>
      </c>
      <c r="E21" s="17">
        <v>0.25</v>
      </c>
      <c r="F21" s="16"/>
      <c r="G21" s="16"/>
      <c r="I21" s="7"/>
      <c r="J21" s="7"/>
    </row>
    <row r="22" spans="1:10" ht="6.6" customHeight="1" x14ac:dyDescent="0.25">
      <c r="A22" s="14"/>
      <c r="B22" s="15"/>
      <c r="C22" s="16"/>
      <c r="D22" s="20"/>
      <c r="E22" s="20"/>
      <c r="F22" s="16"/>
      <c r="G22" s="16"/>
      <c r="I22" s="7"/>
      <c r="J22" s="7"/>
    </row>
    <row r="23" spans="1:10" ht="24" customHeight="1" x14ac:dyDescent="0.25">
      <c r="A23" s="45" t="s">
        <v>21</v>
      </c>
      <c r="B23" s="46" t="s">
        <v>22</v>
      </c>
      <c r="C23" s="47">
        <v>26661.599999999999</v>
      </c>
      <c r="D23" s="48"/>
      <c r="E23" s="49"/>
      <c r="F23" s="12">
        <f>ROUND($C23*F24,2)</f>
        <v>7998.48</v>
      </c>
      <c r="G23" s="12">
        <f>TRUNC($C23*G24,2)</f>
        <v>18663.12</v>
      </c>
      <c r="I23" s="7"/>
      <c r="J23" s="7"/>
    </row>
    <row r="24" spans="1:10" ht="24" customHeight="1" x14ac:dyDescent="0.25">
      <c r="A24" s="40"/>
      <c r="B24" s="41"/>
      <c r="C24" s="39"/>
      <c r="D24" s="38"/>
      <c r="E24" s="39"/>
      <c r="F24" s="17">
        <v>0.3</v>
      </c>
      <c r="G24" s="17">
        <v>0.70000000000000007</v>
      </c>
      <c r="I24" s="7"/>
      <c r="J24" s="7"/>
    </row>
    <row r="25" spans="1:10" ht="6.6" customHeight="1" x14ac:dyDescent="0.25">
      <c r="A25" s="14"/>
      <c r="B25" s="15"/>
      <c r="C25" s="16"/>
      <c r="D25" s="16"/>
      <c r="E25" s="16"/>
      <c r="F25" s="20"/>
      <c r="G25" s="20"/>
      <c r="I25" s="7"/>
      <c r="J25" s="7"/>
    </row>
    <row r="26" spans="1:10" ht="24" customHeight="1" x14ac:dyDescent="0.25">
      <c r="A26" s="9" t="s">
        <v>23</v>
      </c>
      <c r="B26" s="10" t="s">
        <v>24</v>
      </c>
      <c r="C26" s="18">
        <v>20256.54</v>
      </c>
      <c r="D26" s="12"/>
      <c r="E26" s="12">
        <f>ROUND($C26*E27,2)</f>
        <v>10128.27</v>
      </c>
      <c r="F26" s="12">
        <f>TRUNC($C26*F27,2)</f>
        <v>10128.27</v>
      </c>
      <c r="G26" s="16"/>
      <c r="I26" s="7"/>
      <c r="J26" s="7"/>
    </row>
    <row r="27" spans="1:10" ht="24" customHeight="1" x14ac:dyDescent="0.25">
      <c r="A27" s="14"/>
      <c r="B27" s="15"/>
      <c r="C27" s="16"/>
      <c r="D27" s="17"/>
      <c r="E27" s="17">
        <v>0.5</v>
      </c>
      <c r="F27" s="17">
        <v>0.5</v>
      </c>
      <c r="G27" s="16"/>
      <c r="I27" s="7"/>
      <c r="J27" s="7"/>
    </row>
    <row r="28" spans="1:10" ht="6.6" customHeight="1" x14ac:dyDescent="0.25">
      <c r="A28" s="14"/>
      <c r="B28" s="15"/>
      <c r="C28" s="16"/>
      <c r="D28" s="16"/>
      <c r="E28" s="21"/>
      <c r="F28" s="21"/>
      <c r="G28" s="16"/>
      <c r="I28" s="7"/>
      <c r="J28" s="7"/>
    </row>
    <row r="29" spans="1:10" ht="24" customHeight="1" x14ac:dyDescent="0.25">
      <c r="A29" s="9" t="s">
        <v>25</v>
      </c>
      <c r="B29" s="10" t="s">
        <v>26</v>
      </c>
      <c r="C29" s="18">
        <v>23376.47</v>
      </c>
      <c r="D29" s="19"/>
      <c r="E29" s="16"/>
      <c r="F29" s="12">
        <f>ROUND($C29*F30,2)</f>
        <v>7012.94</v>
      </c>
      <c r="G29" s="12">
        <f>ROUND($C29*G30,2)</f>
        <v>16363.53</v>
      </c>
      <c r="I29" s="7"/>
      <c r="J29" s="7"/>
    </row>
    <row r="30" spans="1:10" ht="24" customHeight="1" x14ac:dyDescent="0.25">
      <c r="A30" s="14"/>
      <c r="B30" s="15"/>
      <c r="C30" s="16"/>
      <c r="D30" s="19"/>
      <c r="E30" s="16"/>
      <c r="F30" s="17">
        <v>0.3</v>
      </c>
      <c r="G30" s="17">
        <v>0.7</v>
      </c>
      <c r="I30" s="7"/>
      <c r="J30" s="7"/>
    </row>
    <row r="31" spans="1:10" ht="6.6" customHeight="1" x14ac:dyDescent="0.25">
      <c r="A31" s="14"/>
      <c r="B31" s="15"/>
      <c r="C31" s="16"/>
      <c r="D31" s="16"/>
      <c r="E31" s="16"/>
      <c r="F31" s="21"/>
      <c r="G31" s="21"/>
      <c r="I31" s="7"/>
      <c r="J31" s="7"/>
    </row>
    <row r="32" spans="1:10" ht="24" customHeight="1" x14ac:dyDescent="0.25">
      <c r="A32" s="9" t="s">
        <v>27</v>
      </c>
      <c r="B32" s="10" t="s">
        <v>28</v>
      </c>
      <c r="C32" s="18">
        <v>24514.29</v>
      </c>
      <c r="D32" s="19"/>
      <c r="E32" s="16"/>
      <c r="F32" s="12">
        <f>ROUND($C32*F33,2)</f>
        <v>2451.4299999999998</v>
      </c>
      <c r="G32" s="12">
        <f>ROUND($C32*G33,2)</f>
        <v>22062.86</v>
      </c>
      <c r="I32" s="7"/>
      <c r="J32" s="7"/>
    </row>
    <row r="33" spans="1:10" ht="24" customHeight="1" x14ac:dyDescent="0.25">
      <c r="A33" s="14"/>
      <c r="B33" s="15"/>
      <c r="C33" s="16"/>
      <c r="D33" s="19"/>
      <c r="E33" s="16"/>
      <c r="F33" s="17">
        <v>0.1</v>
      </c>
      <c r="G33" s="17">
        <v>0.9</v>
      </c>
      <c r="I33" s="7"/>
      <c r="J33" s="7"/>
    </row>
    <row r="34" spans="1:10" ht="6.6" customHeight="1" x14ac:dyDescent="0.25">
      <c r="A34" s="14"/>
      <c r="B34" s="15"/>
      <c r="C34" s="16"/>
      <c r="D34" s="16"/>
      <c r="E34" s="16"/>
      <c r="F34" s="21"/>
      <c r="G34" s="21"/>
      <c r="I34" s="7"/>
      <c r="J34" s="7"/>
    </row>
    <row r="35" spans="1:10" ht="24" customHeight="1" x14ac:dyDescent="0.25">
      <c r="A35" s="9" t="s">
        <v>29</v>
      </c>
      <c r="B35" s="10" t="s">
        <v>30</v>
      </c>
      <c r="C35" s="18">
        <v>28965.24</v>
      </c>
      <c r="D35" s="12">
        <f>ROUND($C35*D36,2)</f>
        <v>21723.93</v>
      </c>
      <c r="E35" s="12">
        <f>ROUND($C35*E36,2)</f>
        <v>7241.31</v>
      </c>
      <c r="F35" s="16"/>
      <c r="G35" s="16"/>
      <c r="I35" s="7"/>
      <c r="J35" s="7"/>
    </row>
    <row r="36" spans="1:10" ht="24" customHeight="1" x14ac:dyDescent="0.25">
      <c r="A36" s="14"/>
      <c r="B36" s="15"/>
      <c r="C36" s="16"/>
      <c r="D36" s="17">
        <v>0.75</v>
      </c>
      <c r="E36" s="17">
        <v>0.25</v>
      </c>
      <c r="F36" s="16"/>
      <c r="G36" s="16"/>
      <c r="I36" s="7"/>
      <c r="J36" s="7"/>
    </row>
    <row r="37" spans="1:10" ht="6.6" customHeight="1" x14ac:dyDescent="0.25">
      <c r="A37" s="14"/>
      <c r="B37" s="15"/>
      <c r="C37" s="16"/>
      <c r="D37" s="21"/>
      <c r="E37" s="21"/>
      <c r="F37" s="16"/>
      <c r="G37" s="16"/>
      <c r="I37" s="7"/>
      <c r="J37" s="7"/>
    </row>
    <row r="38" spans="1:10" ht="24" customHeight="1" x14ac:dyDescent="0.25">
      <c r="A38" s="9" t="s">
        <v>31</v>
      </c>
      <c r="B38" s="10" t="s">
        <v>32</v>
      </c>
      <c r="C38" s="18">
        <v>63081.54</v>
      </c>
      <c r="D38" s="12">
        <f>ROUND($C38*D39,2)</f>
        <v>8831.42</v>
      </c>
      <c r="E38" s="12">
        <f>ROUND($C38*E39,2)</f>
        <v>20816.91</v>
      </c>
      <c r="F38" s="12">
        <f>TRUNC($C38*F39,2)</f>
        <v>20816.900000000001</v>
      </c>
      <c r="G38" s="12">
        <f>ROUND($C38*G39,2)</f>
        <v>12616.31</v>
      </c>
      <c r="I38" s="7"/>
      <c r="J38" s="7"/>
    </row>
    <row r="39" spans="1:10" ht="24" customHeight="1" x14ac:dyDescent="0.25">
      <c r="A39" s="14"/>
      <c r="B39" s="15"/>
      <c r="C39" s="16"/>
      <c r="D39" s="17">
        <v>0.14000000000000001</v>
      </c>
      <c r="E39" s="17">
        <v>0.33</v>
      </c>
      <c r="F39" s="17">
        <v>0.33</v>
      </c>
      <c r="G39" s="17">
        <v>0.2</v>
      </c>
      <c r="I39" s="7"/>
      <c r="J39" s="7"/>
    </row>
    <row r="40" spans="1:10" ht="6.6" customHeight="1" x14ac:dyDescent="0.25">
      <c r="A40" s="14"/>
      <c r="B40" s="15"/>
      <c r="C40" s="16"/>
      <c r="D40" s="21"/>
      <c r="E40" s="21"/>
      <c r="F40" s="21"/>
      <c r="G40" s="21"/>
      <c r="I40" s="7"/>
      <c r="J40" s="7"/>
    </row>
    <row r="41" spans="1:10" ht="24" customHeight="1" x14ac:dyDescent="0.25">
      <c r="A41" s="9" t="s">
        <v>33</v>
      </c>
      <c r="B41" s="10" t="s">
        <v>34</v>
      </c>
      <c r="C41" s="18">
        <v>35465.839999999997</v>
      </c>
      <c r="D41" s="12">
        <f>ROUND($C41*D42,2)</f>
        <v>3546.58</v>
      </c>
      <c r="E41" s="12">
        <f>ROUND($C41*E42,2)</f>
        <v>12413.04</v>
      </c>
      <c r="F41" s="12">
        <f>ROUND($C41*F42,2)+0.01</f>
        <v>12413.050000000001</v>
      </c>
      <c r="G41" s="12">
        <f>ROUND($C41*G42,2)</f>
        <v>7093.17</v>
      </c>
      <c r="I41" s="7"/>
      <c r="J41" s="7"/>
    </row>
    <row r="42" spans="1:10" ht="24" customHeight="1" x14ac:dyDescent="0.25">
      <c r="A42" s="14"/>
      <c r="B42" s="15"/>
      <c r="C42" s="16"/>
      <c r="D42" s="17">
        <v>0.1</v>
      </c>
      <c r="E42" s="17">
        <v>0.35</v>
      </c>
      <c r="F42" s="17">
        <v>0.35</v>
      </c>
      <c r="G42" s="17">
        <v>0.2</v>
      </c>
      <c r="I42" s="7"/>
      <c r="J42" s="7"/>
    </row>
    <row r="43" spans="1:10" ht="6.6" customHeight="1" x14ac:dyDescent="0.25">
      <c r="A43" s="14"/>
      <c r="B43" s="15"/>
      <c r="C43" s="16"/>
      <c r="D43" s="21"/>
      <c r="E43" s="21"/>
      <c r="F43" s="21"/>
      <c r="G43" s="21"/>
      <c r="I43" s="7"/>
      <c r="J43" s="7"/>
    </row>
    <row r="44" spans="1:10" ht="24" customHeight="1" x14ac:dyDescent="0.25">
      <c r="A44" s="9" t="s">
        <v>35</v>
      </c>
      <c r="B44" s="10" t="s">
        <v>36</v>
      </c>
      <c r="C44" s="18">
        <v>14904.27</v>
      </c>
      <c r="D44" s="12">
        <f>ROUND($C44*D45,2)</f>
        <v>7452.14</v>
      </c>
      <c r="E44" s="12">
        <f>TRUNC($C44*E45,2)</f>
        <v>7452.13</v>
      </c>
      <c r="F44" s="16"/>
      <c r="G44" s="16"/>
      <c r="I44" s="7"/>
      <c r="J44" s="7"/>
    </row>
    <row r="45" spans="1:10" ht="24" customHeight="1" x14ac:dyDescent="0.25">
      <c r="A45" s="14"/>
      <c r="B45" s="15"/>
      <c r="C45" s="16"/>
      <c r="D45" s="17">
        <v>0.5</v>
      </c>
      <c r="E45" s="17">
        <v>0.5</v>
      </c>
      <c r="F45" s="16"/>
      <c r="G45" s="16"/>
      <c r="I45" s="7"/>
      <c r="J45" s="7"/>
    </row>
    <row r="46" spans="1:10" ht="6.6" customHeight="1" x14ac:dyDescent="0.25">
      <c r="A46" s="14"/>
      <c r="B46" s="15"/>
      <c r="C46" s="16"/>
      <c r="D46" s="21"/>
      <c r="E46" s="21"/>
      <c r="F46" s="16"/>
      <c r="G46" s="16"/>
      <c r="I46" s="7"/>
      <c r="J46" s="7"/>
    </row>
    <row r="47" spans="1:10" ht="24" customHeight="1" x14ac:dyDescent="0.25">
      <c r="A47" s="9" t="s">
        <v>37</v>
      </c>
      <c r="B47" s="10" t="s">
        <v>38</v>
      </c>
      <c r="C47" s="18">
        <v>19461.87</v>
      </c>
      <c r="D47" s="19"/>
      <c r="E47" s="12">
        <f>ROUND($C47*E48,2)</f>
        <v>9730.94</v>
      </c>
      <c r="F47" s="12">
        <f>TRUNC($C47*F48,2)</f>
        <v>9730.93</v>
      </c>
      <c r="G47" s="16"/>
      <c r="I47" s="7"/>
      <c r="J47" s="7"/>
    </row>
    <row r="48" spans="1:10" ht="24" customHeight="1" x14ac:dyDescent="0.25">
      <c r="A48" s="14"/>
      <c r="B48" s="15"/>
      <c r="C48" s="16"/>
      <c r="D48" s="19"/>
      <c r="E48" s="17">
        <v>0.5</v>
      </c>
      <c r="F48" s="17">
        <v>0.5</v>
      </c>
      <c r="G48" s="16"/>
      <c r="I48" s="7"/>
      <c r="J48" s="7"/>
    </row>
    <row r="49" spans="1:10" ht="6.6" customHeight="1" x14ac:dyDescent="0.25">
      <c r="A49" s="14"/>
      <c r="B49" s="15"/>
      <c r="C49" s="16"/>
      <c r="D49" s="16"/>
      <c r="E49" s="21"/>
      <c r="F49" s="21"/>
      <c r="G49" s="16"/>
      <c r="I49" s="7"/>
      <c r="J49" s="7"/>
    </row>
    <row r="50" spans="1:10" ht="24" customHeight="1" x14ac:dyDescent="0.25">
      <c r="A50" s="9" t="s">
        <v>39</v>
      </c>
      <c r="B50" s="10" t="s">
        <v>40</v>
      </c>
      <c r="C50" s="11">
        <v>682.59</v>
      </c>
      <c r="D50" s="12"/>
      <c r="E50" s="13"/>
      <c r="F50" s="13"/>
      <c r="G50" s="12">
        <f>ROUND($C50*G51,2)</f>
        <v>682.59</v>
      </c>
      <c r="I50" s="7"/>
      <c r="J50" s="7"/>
    </row>
    <row r="51" spans="1:10" ht="24" customHeight="1" x14ac:dyDescent="0.25">
      <c r="A51" s="14"/>
      <c r="B51" s="15"/>
      <c r="C51" s="13"/>
      <c r="D51" s="12"/>
      <c r="E51" s="13"/>
      <c r="F51" s="13"/>
      <c r="G51" s="17">
        <v>1</v>
      </c>
      <c r="I51" s="7"/>
      <c r="J51" s="7"/>
    </row>
    <row r="52" spans="1:10" ht="6.6" customHeight="1" x14ac:dyDescent="0.25">
      <c r="A52" s="14"/>
      <c r="B52" s="15"/>
      <c r="C52" s="16"/>
      <c r="D52" s="16"/>
      <c r="E52" s="16"/>
      <c r="F52" s="16"/>
      <c r="G52" s="21"/>
      <c r="I52" s="7"/>
      <c r="J52" s="7"/>
    </row>
    <row r="53" spans="1:10" ht="24" customHeight="1" x14ac:dyDescent="0.25">
      <c r="A53" s="9" t="s">
        <v>41</v>
      </c>
      <c r="B53" s="10" t="s">
        <v>42</v>
      </c>
      <c r="C53" s="11">
        <v>16287.42</v>
      </c>
      <c r="D53" s="12"/>
      <c r="E53" s="13"/>
      <c r="F53" s="12">
        <f>TRUNC($C53*F54,2)</f>
        <v>8143.71</v>
      </c>
      <c r="G53" s="12">
        <f>ROUND($C53*G54,2)</f>
        <v>8143.71</v>
      </c>
      <c r="I53" s="7"/>
      <c r="J53" s="7"/>
    </row>
    <row r="54" spans="1:10" ht="24" customHeight="1" x14ac:dyDescent="0.25">
      <c r="A54" s="14"/>
      <c r="B54" s="15"/>
      <c r="C54" s="13"/>
      <c r="D54" s="12"/>
      <c r="E54" s="13"/>
      <c r="F54" s="17">
        <v>0.5</v>
      </c>
      <c r="G54" s="17">
        <v>0.5</v>
      </c>
      <c r="I54" s="7"/>
      <c r="J54" s="7"/>
    </row>
    <row r="55" spans="1:10" ht="6.6" customHeight="1" x14ac:dyDescent="0.25">
      <c r="A55" s="14"/>
      <c r="B55" s="15"/>
      <c r="C55" s="16"/>
      <c r="D55" s="16"/>
      <c r="E55" s="16"/>
      <c r="F55" s="21"/>
      <c r="G55" s="21"/>
      <c r="I55" s="7"/>
      <c r="J55" s="7"/>
    </row>
    <row r="56" spans="1:10" ht="24" customHeight="1" x14ac:dyDescent="0.25">
      <c r="A56" s="32" t="s">
        <v>43</v>
      </c>
      <c r="B56" s="33" t="s">
        <v>44</v>
      </c>
      <c r="C56" s="34">
        <v>12963.23</v>
      </c>
      <c r="D56" s="12">
        <f>ROUND($C56*D57,2)</f>
        <v>3240.81</v>
      </c>
      <c r="E56" s="12">
        <f>ROUND($C56*E57,2)</f>
        <v>3240.81</v>
      </c>
      <c r="F56" s="12">
        <f>ROUND($C56*F57,2)</f>
        <v>3240.81</v>
      </c>
      <c r="G56" s="12">
        <f>TRUNC($C56*G57,2)</f>
        <v>3240.8</v>
      </c>
      <c r="I56" s="7"/>
      <c r="J56" s="7"/>
    </row>
    <row r="57" spans="1:10" ht="24" customHeight="1" x14ac:dyDescent="0.25">
      <c r="A57" s="14"/>
      <c r="B57" s="35"/>
      <c r="C57" s="36"/>
      <c r="D57" s="37">
        <v>0.25</v>
      </c>
      <c r="E57" s="37">
        <v>0.25</v>
      </c>
      <c r="F57" s="37">
        <v>0.25</v>
      </c>
      <c r="G57" s="37">
        <v>0.25</v>
      </c>
      <c r="I57" s="7"/>
      <c r="J57" s="7"/>
    </row>
    <row r="58" spans="1:10" ht="6.6" customHeight="1" x14ac:dyDescent="0.25">
      <c r="A58" s="14"/>
      <c r="B58" s="15"/>
      <c r="C58" s="16"/>
      <c r="D58" s="21"/>
      <c r="E58" s="21"/>
      <c r="F58" s="21"/>
      <c r="G58" s="21"/>
      <c r="I58" s="7"/>
      <c r="J58" s="7"/>
    </row>
    <row r="59" spans="1:10" ht="12.9" customHeight="1" x14ac:dyDescent="0.25">
      <c r="A59" s="22"/>
      <c r="B59" s="22"/>
      <c r="C59" s="22"/>
      <c r="D59" s="22"/>
      <c r="E59" s="22"/>
      <c r="F59" s="22"/>
      <c r="G59" s="22"/>
    </row>
    <row r="60" spans="1:10" ht="16.05" customHeight="1" x14ac:dyDescent="0.25">
      <c r="A60" s="22"/>
      <c r="B60" s="31"/>
      <c r="C60" s="23" t="s">
        <v>50</v>
      </c>
      <c r="D60" s="24">
        <f>G64</f>
        <v>329949.39</v>
      </c>
      <c r="E60" s="22"/>
      <c r="F60" s="22"/>
      <c r="G60" s="22"/>
      <c r="I60" s="7"/>
    </row>
    <row r="61" spans="1:10" x14ac:dyDescent="0.25">
      <c r="A61" s="22"/>
      <c r="B61" s="22"/>
      <c r="C61" s="23" t="s">
        <v>45</v>
      </c>
      <c r="D61" s="26">
        <f>D62/$G$64</f>
        <v>0.23655949174508245</v>
      </c>
      <c r="E61" s="26">
        <f>E62/$G$64</f>
        <v>0.24362233250378187</v>
      </c>
      <c r="F61" s="26">
        <f>F62/$G$64</f>
        <v>0.24940812892546949</v>
      </c>
      <c r="G61" s="26">
        <f>G62/$G$64</f>
        <v>0.27041004682566622</v>
      </c>
    </row>
    <row r="62" spans="1:10" ht="14.1" customHeight="1" x14ac:dyDescent="0.25">
      <c r="A62" s="22"/>
      <c r="B62" s="52" t="s">
        <v>49</v>
      </c>
      <c r="C62" s="23" t="s">
        <v>46</v>
      </c>
      <c r="D62" s="27">
        <f>D5+D8+D11+D14+D17+D20+D23+D26+D29+D32+D35+D38+D41+D44+D47+D50+D53+D56</f>
        <v>78052.659999999989</v>
      </c>
      <c r="E62" s="27">
        <f>E5+E8+E11+E14+E17+E20+E23+E26+E29+E32+E35+E38+E41+E44+E47+E50+E53+E56</f>
        <v>80383.040000000008</v>
      </c>
      <c r="F62" s="27">
        <f>F5+F8+F11+F14+F17+F20+F23+F26+F29+F32+F35+F38+F41+F44+F47+F50+F53+F56</f>
        <v>82292.060000000012</v>
      </c>
      <c r="G62" s="27">
        <f>G5+G8+G11+G14+G17+G20+G23+G26+G29+G32+G35+G38+G41+G44+G47+G50+G53+G56</f>
        <v>89221.63</v>
      </c>
    </row>
    <row r="63" spans="1:10" x14ac:dyDescent="0.25">
      <c r="A63" s="42"/>
      <c r="B63" s="53"/>
      <c r="C63" s="23" t="s">
        <v>47</v>
      </c>
      <c r="D63" s="28">
        <f>D61</f>
        <v>0.23655949174508245</v>
      </c>
      <c r="E63" s="29">
        <f>D61+E61</f>
        <v>0.48018182424886435</v>
      </c>
      <c r="F63" s="29">
        <f>D61+E61+F61</f>
        <v>0.72958995317433384</v>
      </c>
      <c r="G63" s="29">
        <f>D61+E61+F61+G61</f>
        <v>1</v>
      </c>
    </row>
    <row r="64" spans="1:10" x14ac:dyDescent="0.25">
      <c r="A64" s="42"/>
      <c r="B64" s="53"/>
      <c r="C64" s="23" t="s">
        <v>48</v>
      </c>
      <c r="D64" s="24">
        <f>D62</f>
        <v>78052.659999999989</v>
      </c>
      <c r="E64" s="30">
        <f>D62+E62</f>
        <v>158435.70000000001</v>
      </c>
      <c r="F64" s="30">
        <f>D62+E62+F62</f>
        <v>240727.76</v>
      </c>
      <c r="G64" s="30">
        <f>SUM(D62:G62)</f>
        <v>329949.39</v>
      </c>
    </row>
    <row r="65" spans="1:7" x14ac:dyDescent="0.25">
      <c r="A65" s="42"/>
      <c r="B65" s="53"/>
      <c r="C65" s="31"/>
      <c r="D65" s="25"/>
      <c r="E65" s="22"/>
      <c r="F65" s="22"/>
      <c r="G65" s="22"/>
    </row>
    <row r="70" spans="1:7" x14ac:dyDescent="0.25">
      <c r="E70" s="44"/>
    </row>
  </sheetData>
  <autoFilter ref="A4:G58" xr:uid="{22EFF2BC-8C1C-4363-A9EB-E049AEA270EF}"/>
  <mergeCells count="4">
    <mergeCell ref="B62:B65"/>
    <mergeCell ref="F1:G1"/>
    <mergeCell ref="F2:G2"/>
    <mergeCell ref="A3:G3"/>
  </mergeCells>
  <pageMargins left="0.51181102362204722" right="0.51181102362204722" top="1" bottom="0.78740157480314965" header="0.31496062992125984" footer="0.31496062992125984"/>
  <pageSetup paperSize="9" scale="78" orientation="landscape" r:id="rId1"/>
  <headerFooter>
    <oddHeader>&amp;L          &amp;G&amp;C&amp;"Arial,Negrito"BARROSO ENGENHARIA LTDA &amp;"Arial,Normal"
CNPJ: 27.730.370/0001-30
E-mail: ellaynebarrosoengenharia@gmail.com</oddHeader>
    <oddFooter>&amp;CRua Agenor Veloso, Nº 2171, SALA 01, Bairro Lourival Parente, Município Teresina – Piauí, CEP: 64023-285</oddFooter>
  </headerFooter>
  <rowBreaks count="1" manualBreakCount="1">
    <brk id="30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Mhario Eugenio de Castro Ramos</cp:lastModifiedBy>
  <cp:revision>0</cp:revision>
  <cp:lastPrinted>2024-11-26T12:48:03Z</cp:lastPrinted>
  <dcterms:created xsi:type="dcterms:W3CDTF">2024-10-28T13:03:23Z</dcterms:created>
  <dcterms:modified xsi:type="dcterms:W3CDTF">2024-11-26T13:39:17Z</dcterms:modified>
</cp:coreProperties>
</file>